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11640"/>
  </bookViews>
  <sheets>
    <sheet name="BAB" sheetId="4" r:id="rId1"/>
  </sheets>
  <definedNames>
    <definedName name="_xlnm.Print_Area" localSheetId="0">BAB!$A$1:$M$49</definedName>
  </definedNames>
  <calcPr calcId="124519"/>
</workbook>
</file>

<file path=xl/calcChain.xml><?xml version="1.0" encoding="utf-8"?>
<calcChain xmlns="http://schemas.openxmlformats.org/spreadsheetml/2006/main">
  <c r="L9" i="4"/>
  <c r="G37" l="1"/>
  <c r="J13"/>
  <c r="I13"/>
  <c r="H13"/>
  <c r="G13"/>
  <c r="D13"/>
  <c r="M9"/>
  <c r="M35"/>
  <c r="M34"/>
  <c r="M29"/>
  <c r="M27"/>
  <c r="M26"/>
  <c r="M25"/>
  <c r="M24"/>
  <c r="M23"/>
  <c r="M22"/>
  <c r="M21"/>
  <c r="M20"/>
  <c r="M17"/>
  <c r="M16"/>
  <c r="M15"/>
  <c r="M14"/>
  <c r="M7"/>
  <c r="M6"/>
  <c r="M5"/>
  <c r="M4"/>
  <c r="M3"/>
  <c r="F32" l="1"/>
  <c r="F38" s="1"/>
  <c r="K31"/>
  <c r="J31"/>
  <c r="I31"/>
  <c r="H31"/>
  <c r="G31"/>
  <c r="D31"/>
  <c r="K30"/>
  <c r="J30"/>
  <c r="I30"/>
  <c r="H30"/>
  <c r="G30"/>
  <c r="D30"/>
  <c r="K28"/>
  <c r="J28"/>
  <c r="I28"/>
  <c r="H28"/>
  <c r="G28"/>
  <c r="D28"/>
  <c r="L26"/>
  <c r="L25"/>
  <c r="L24"/>
  <c r="L23"/>
  <c r="L22"/>
  <c r="L21"/>
  <c r="I19"/>
  <c r="H19"/>
  <c r="G19"/>
  <c r="D19"/>
  <c r="K18"/>
  <c r="K32" s="1"/>
  <c r="K38" s="1"/>
  <c r="J18"/>
  <c r="I18"/>
  <c r="H18"/>
  <c r="G18"/>
  <c r="D18"/>
  <c r="L17"/>
  <c r="L8"/>
  <c r="M8" s="1"/>
  <c r="L16"/>
  <c r="G15"/>
  <c r="G14"/>
  <c r="E12"/>
  <c r="M12" s="1"/>
  <c r="J11"/>
  <c r="I11"/>
  <c r="H11"/>
  <c r="G11"/>
  <c r="D11"/>
  <c r="D32" s="1"/>
  <c r="D38" s="1"/>
  <c r="C32"/>
  <c r="C38" s="1"/>
  <c r="C45" s="1"/>
  <c r="I32" l="1"/>
  <c r="I38" s="1"/>
  <c r="H32"/>
  <c r="H38" s="1"/>
  <c r="M28"/>
  <c r="M31"/>
  <c r="M30"/>
  <c r="J32"/>
  <c r="J38" s="1"/>
  <c r="M19"/>
  <c r="L32"/>
  <c r="L38" s="1"/>
  <c r="M18"/>
  <c r="M11"/>
  <c r="E32"/>
  <c r="E38" s="1"/>
  <c r="F2"/>
  <c r="G39" l="1"/>
  <c r="I39"/>
  <c r="I40" s="1"/>
  <c r="H39"/>
  <c r="H40" s="1"/>
  <c r="J39"/>
  <c r="J40" s="1"/>
  <c r="D39"/>
  <c r="F39"/>
  <c r="F40" s="1"/>
  <c r="F44" s="1"/>
  <c r="F45" s="1"/>
  <c r="K39"/>
  <c r="K40" s="1"/>
  <c r="K44" s="1"/>
  <c r="K45" s="1"/>
  <c r="E39"/>
  <c r="E40" s="1"/>
  <c r="E44" s="1"/>
  <c r="E45" s="1"/>
  <c r="N6"/>
  <c r="J41" l="1"/>
  <c r="K47"/>
  <c r="M39"/>
  <c r="D40"/>
  <c r="N7"/>
  <c r="J42" l="1"/>
  <c r="J44" s="1"/>
  <c r="J45" s="1"/>
  <c r="D41"/>
  <c r="D42" s="1"/>
  <c r="I41"/>
  <c r="I42" s="1"/>
  <c r="G41"/>
  <c r="H41"/>
  <c r="H42" s="1"/>
  <c r="N3"/>
  <c r="M41" l="1"/>
  <c r="I43"/>
  <c r="K49"/>
  <c r="N5"/>
  <c r="L2"/>
  <c r="N4"/>
  <c r="D43" l="1"/>
  <c r="H43"/>
  <c r="H44" s="1"/>
  <c r="H45" s="1"/>
  <c r="I44"/>
  <c r="I45" s="1"/>
  <c r="G43"/>
  <c r="M43" l="1"/>
  <c r="D44"/>
  <c r="D45" l="1"/>
  <c r="M13"/>
  <c r="G32"/>
  <c r="M32" s="1"/>
  <c r="G38" l="1"/>
  <c r="M38" l="1"/>
  <c r="G40"/>
  <c r="G42" s="1"/>
  <c r="G44" s="1"/>
  <c r="G45" l="1"/>
  <c r="M45" s="1"/>
  <c r="M44"/>
</calcChain>
</file>

<file path=xl/sharedStrings.xml><?xml version="1.0" encoding="utf-8"?>
<sst xmlns="http://schemas.openxmlformats.org/spreadsheetml/2006/main" count="85" uniqueCount="72">
  <si>
    <t>Kostenarten</t>
  </si>
  <si>
    <t>Bestattung</t>
  </si>
  <si>
    <t>Kriegsgräber</t>
  </si>
  <si>
    <t>Verwaltung</t>
  </si>
  <si>
    <t>Personalkosten Angestellte</t>
  </si>
  <si>
    <t>Anschaffung von Inventar</t>
  </si>
  <si>
    <t>Unterhaltung des Inventars</t>
  </si>
  <si>
    <t>Anmietung Hubbühne (Baumpflege)</t>
  </si>
  <si>
    <t>Abfallentsorgung</t>
  </si>
  <si>
    <t>Gebäudeversicherung</t>
  </si>
  <si>
    <t>Bürobedarf</t>
  </si>
  <si>
    <t>Bücher/Zeitschriften</t>
  </si>
  <si>
    <t>Post-/Fernsprechgebühren</t>
  </si>
  <si>
    <t>öffentl. Bekanntmachungen</t>
  </si>
  <si>
    <t>Ehrengräber</t>
  </si>
  <si>
    <t>kalk. Abschreibungen Gebäude</t>
  </si>
  <si>
    <t>kalk. Abschreibungen BGA/Geräte</t>
  </si>
  <si>
    <t>kalk. Zinsen Gebäude</t>
  </si>
  <si>
    <t>kalk. Zinsen BGA/Geräte</t>
  </si>
  <si>
    <t>kalk. Zinsen Fläche Friedhof</t>
  </si>
  <si>
    <t>Summe</t>
  </si>
  <si>
    <t>Umlage Friedhofsverwaltung</t>
  </si>
  <si>
    <t>Gesamtsumme</t>
  </si>
  <si>
    <t>Wege</t>
  </si>
  <si>
    <t>Verwaltungsgebühren</t>
  </si>
  <si>
    <t>öffentliche Toilette</t>
  </si>
  <si>
    <t>Planungsleistungen/Friedhofskonzept</t>
  </si>
  <si>
    <t>Einnahme Kriegsgräber</t>
  </si>
  <si>
    <t>Bestattungskosten</t>
  </si>
  <si>
    <t>Einnahmen Ruherechtsentschädigung</t>
  </si>
  <si>
    <t>gestalt. Flächen</t>
  </si>
  <si>
    <t>Trauerhallen</t>
  </si>
  <si>
    <t>Flächen [ m² )</t>
  </si>
  <si>
    <t>Heizung, Elektro, Wasser, Abwasser</t>
  </si>
  <si>
    <t>angr. Flächen</t>
  </si>
  <si>
    <t>Unterhaltung d. sonstigen unbewegl. Vermögens, Los 2 (ohne angr. Flächen)</t>
  </si>
  <si>
    <t xml:space="preserve">Anteile an Verwaltungsaufwand </t>
  </si>
  <si>
    <t>Umlage Wege</t>
  </si>
  <si>
    <t>Umlage gestaltete Flächen</t>
  </si>
  <si>
    <t>Flächenanteile nur Grabflächen</t>
  </si>
  <si>
    <t>Summe [ € ]:</t>
  </si>
  <si>
    <t>Flächenanteile gesamt (o NF)</t>
  </si>
  <si>
    <t>Flächenanteile o (aF + NF)</t>
  </si>
  <si>
    <t>Grabüberlass.</t>
  </si>
  <si>
    <t>Haush.stelle</t>
  </si>
  <si>
    <t xml:space="preserve">Pflege Kriegsgräber </t>
  </si>
  <si>
    <t xml:space="preserve">Ruherechtsentschädigung </t>
  </si>
  <si>
    <t>Innere Verrechnung (Bauhof)</t>
  </si>
  <si>
    <t>Flächenanteile ohne (aF und  Wege)</t>
  </si>
  <si>
    <t>Unterhaltg. d. sonstigen unbewegl. Verm., Los 1 + (angr. Fl.), Schließd.</t>
  </si>
  <si>
    <t>periodenfremde Leistungen</t>
  </si>
  <si>
    <t>Anteil Wege  für die Allgemeinheit:</t>
  </si>
  <si>
    <t>Anteil gestaltete Flächen für die Allgemeinheit</t>
  </si>
  <si>
    <t>Summen</t>
  </si>
  <si>
    <t>Planansatz 2014 - 2015</t>
  </si>
  <si>
    <t>Gebäudeunterhaltung + laufende Werterhaltung</t>
  </si>
  <si>
    <t>11171-521100</t>
  </si>
  <si>
    <t>55310                 501200 - 503200</t>
  </si>
  <si>
    <t>Unterhaltung: Friedh.-Teil II (2. BA) + Wasserbecken</t>
  </si>
  <si>
    <t>55310-521100</t>
  </si>
  <si>
    <t>55310-522100</t>
  </si>
  <si>
    <t>55310-525500</t>
  </si>
  <si>
    <t>55310-523100</t>
  </si>
  <si>
    <t>11171-524100</t>
  </si>
  <si>
    <t>11131-544100</t>
  </si>
  <si>
    <t>55310-524100</t>
  </si>
  <si>
    <t>55310-543100</t>
  </si>
  <si>
    <t>11180-543100</t>
  </si>
  <si>
    <t>11171-581100</t>
  </si>
  <si>
    <t>55310-432100</t>
  </si>
  <si>
    <t>55310-431100</t>
  </si>
  <si>
    <t>55310-448100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</si>
</sst>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0" fontId="1" fillId="0" borderId="0" xfId="0" applyFont="1"/>
    <xf numFmtId="4" fontId="2" fillId="2" borderId="1" xfId="0" applyNumberFormat="1" applyFont="1" applyFill="1" applyBorder="1"/>
    <xf numFmtId="4" fontId="1" fillId="2" borderId="1" xfId="0" applyNumberFormat="1" applyFont="1" applyFill="1" applyBorder="1"/>
    <xf numFmtId="10" fontId="1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4" fontId="2" fillId="0" borderId="1" xfId="0" applyNumberFormat="1" applyFont="1" applyFill="1" applyBorder="1"/>
    <xf numFmtId="4" fontId="2" fillId="0" borderId="0" xfId="0" applyNumberFormat="1" applyFont="1"/>
    <xf numFmtId="10" fontId="2" fillId="0" borderId="0" xfId="0" applyNumberFormat="1" applyFont="1"/>
    <xf numFmtId="10" fontId="1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/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  <xf numFmtId="4" fontId="2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0" fontId="1" fillId="5" borderId="1" xfId="0" applyFont="1" applyFill="1" applyBorder="1"/>
    <xf numFmtId="9" fontId="1" fillId="2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0" fontId="1" fillId="0" borderId="3" xfId="0" applyFont="1" applyBorder="1"/>
    <xf numFmtId="0" fontId="1" fillId="2" borderId="3" xfId="0" applyFont="1" applyFill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3" borderId="3" xfId="0" applyFont="1" applyFill="1" applyBorder="1"/>
    <xf numFmtId="49" fontId="1" fillId="0" borderId="1" xfId="0" applyNumberFormat="1" applyFont="1" applyBorder="1" applyAlignment="1">
      <alignment vertical="center" wrapText="1"/>
    </xf>
    <xf numFmtId="4" fontId="2" fillId="6" borderId="1" xfId="0" applyNumberFormat="1" applyFont="1" applyFill="1" applyBorder="1" applyAlignment="1">
      <alignment vertical="center"/>
    </xf>
    <xf numFmtId="4" fontId="2" fillId="6" borderId="1" xfId="0" applyNumberFormat="1" applyFont="1" applyFill="1" applyBorder="1"/>
    <xf numFmtId="4" fontId="1" fillId="6" borderId="1" xfId="0" applyNumberFormat="1" applyFont="1" applyFill="1" applyBorder="1"/>
    <xf numFmtId="4" fontId="1" fillId="6" borderId="8" xfId="0" applyNumberFormat="1" applyFont="1" applyFill="1" applyBorder="1"/>
    <xf numFmtId="0" fontId="2" fillId="6" borderId="8" xfId="0" applyFont="1" applyFill="1" applyBorder="1"/>
    <xf numFmtId="4" fontId="1" fillId="7" borderId="1" xfId="0" applyNumberFormat="1" applyFont="1" applyFill="1" applyBorder="1"/>
    <xf numFmtId="4" fontId="1" fillId="3" borderId="1" xfId="0" applyNumberFormat="1" applyFont="1" applyFill="1" applyBorder="1"/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1" fillId="6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0" fontId="2" fillId="6" borderId="0" xfId="0" applyFont="1" applyFill="1"/>
    <xf numFmtId="4" fontId="2" fillId="6" borderId="0" xfId="0" applyNumberFormat="1" applyFont="1" applyFill="1"/>
    <xf numFmtId="0" fontId="2" fillId="3" borderId="2" xfId="0" applyFont="1" applyFill="1" applyBorder="1"/>
    <xf numFmtId="0" fontId="2" fillId="3" borderId="4" xfId="0" applyFont="1" applyFill="1" applyBorder="1"/>
    <xf numFmtId="9" fontId="2" fillId="3" borderId="1" xfId="0" applyNumberFormat="1" applyFont="1" applyFill="1" applyBorder="1" applyAlignment="1">
      <alignment horizontal="center"/>
    </xf>
    <xf numFmtId="0" fontId="2" fillId="6" borderId="0" xfId="0" applyFont="1" applyFill="1" applyBorder="1"/>
    <xf numFmtId="9" fontId="2" fillId="6" borderId="8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 vertical="center"/>
    </xf>
    <xf numFmtId="4" fontId="2" fillId="6" borderId="0" xfId="0" applyNumberFormat="1" applyFont="1" applyFill="1" applyBorder="1"/>
    <xf numFmtId="10" fontId="1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CC"/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59"/>
  <sheetViews>
    <sheetView tabSelected="1" view="pageLayout" topLeftCell="A13" workbookViewId="0">
      <selection activeCell="A39" sqref="A39"/>
    </sheetView>
  </sheetViews>
  <sheetFormatPr baseColWidth="10" defaultRowHeight="11.25"/>
  <cols>
    <col min="1" max="1" width="12" style="50" customWidth="1"/>
    <col min="2" max="2" width="28.28515625" style="9" customWidth="1"/>
    <col min="3" max="3" width="12.7109375" style="9" customWidth="1"/>
    <col min="4" max="4" width="12.140625" style="9" customWidth="1"/>
    <col min="5" max="5" width="10.5703125" style="9" customWidth="1"/>
    <col min="6" max="6" width="11.42578125" style="9" customWidth="1"/>
    <col min="7" max="7" width="11.28515625" style="9" customWidth="1"/>
    <col min="8" max="8" width="11.7109375" style="9" customWidth="1"/>
    <col min="9" max="9" width="14.140625" style="9" customWidth="1"/>
    <col min="10" max="10" width="12.28515625" style="9" customWidth="1"/>
    <col min="11" max="11" width="13.42578125" style="9" customWidth="1"/>
    <col min="12" max="12" width="12.140625" style="9" customWidth="1"/>
    <col min="13" max="16384" width="11.42578125" style="9"/>
  </cols>
  <sheetData>
    <row r="1" spans="1:14" s="23" customFormat="1" ht="22.5">
      <c r="A1" s="53" t="s">
        <v>44</v>
      </c>
      <c r="B1" s="51" t="s">
        <v>0</v>
      </c>
      <c r="C1" s="56" t="s">
        <v>54</v>
      </c>
      <c r="D1" s="51" t="s">
        <v>43</v>
      </c>
      <c r="E1" s="51" t="s">
        <v>1</v>
      </c>
      <c r="F1" s="51" t="s">
        <v>31</v>
      </c>
      <c r="G1" s="51" t="s">
        <v>2</v>
      </c>
      <c r="H1" s="51" t="s">
        <v>14</v>
      </c>
      <c r="I1" s="51" t="s">
        <v>30</v>
      </c>
      <c r="J1" s="51" t="s">
        <v>23</v>
      </c>
      <c r="K1" s="51" t="s">
        <v>34</v>
      </c>
      <c r="L1" s="51" t="s">
        <v>3</v>
      </c>
      <c r="M1" s="52" t="s">
        <v>53</v>
      </c>
    </row>
    <row r="2" spans="1:14">
      <c r="A2" s="44"/>
      <c r="B2" s="42" t="s">
        <v>32</v>
      </c>
      <c r="C2" s="2"/>
      <c r="D2" s="3"/>
      <c r="E2" s="3"/>
      <c r="F2" s="29">
        <f>192.45+40.5+22.5</f>
        <v>255.45</v>
      </c>
      <c r="G2" s="3"/>
      <c r="H2" s="3"/>
      <c r="I2" s="3"/>
      <c r="J2" s="3"/>
      <c r="K2" s="3"/>
      <c r="L2" s="29">
        <f>66+156</f>
        <v>222</v>
      </c>
      <c r="M2" s="11"/>
    </row>
    <row r="3" spans="1:14">
      <c r="A3" s="45"/>
      <c r="B3" s="43" t="s">
        <v>41</v>
      </c>
      <c r="C3" s="25"/>
      <c r="D3" s="20">
        <v>0.51659999999999995</v>
      </c>
      <c r="E3" s="3"/>
      <c r="F3" s="30"/>
      <c r="G3" s="20">
        <v>4.3900000000000002E-2</v>
      </c>
      <c r="H3" s="20">
        <v>1.5E-3</v>
      </c>
      <c r="I3" s="20">
        <v>0.2636</v>
      </c>
      <c r="J3" s="20">
        <v>0.14330000000000001</v>
      </c>
      <c r="K3" s="20">
        <v>3.1099999999999999E-2</v>
      </c>
      <c r="L3" s="15"/>
      <c r="M3" s="77">
        <f>SUM(D3:K3)</f>
        <v>0.99999999999999989</v>
      </c>
      <c r="N3" s="19">
        <f>SUM(D3:L3)</f>
        <v>0.99999999999999989</v>
      </c>
    </row>
    <row r="4" spans="1:14">
      <c r="A4" s="45"/>
      <c r="B4" s="43" t="s">
        <v>42</v>
      </c>
      <c r="C4" s="25"/>
      <c r="D4" s="20">
        <v>0.53320000000000001</v>
      </c>
      <c r="E4" s="3"/>
      <c r="F4" s="30"/>
      <c r="G4" s="20">
        <v>4.53E-2</v>
      </c>
      <c r="H4" s="20">
        <v>1.5E-3</v>
      </c>
      <c r="I4" s="20">
        <v>0.27210000000000001</v>
      </c>
      <c r="J4" s="20">
        <v>0.1479</v>
      </c>
      <c r="K4" s="32"/>
      <c r="L4" s="3"/>
      <c r="M4" s="77">
        <f>SUM(D4:J4)</f>
        <v>1</v>
      </c>
      <c r="N4" s="19">
        <f>SUM(D4:L4)</f>
        <v>1</v>
      </c>
    </row>
    <row r="5" spans="1:14">
      <c r="A5" s="45"/>
      <c r="B5" s="43" t="s">
        <v>48</v>
      </c>
      <c r="C5" s="25"/>
      <c r="D5" s="20">
        <v>0.62580000000000002</v>
      </c>
      <c r="E5" s="3"/>
      <c r="F5" s="30"/>
      <c r="G5" s="20">
        <v>5.3100000000000001E-2</v>
      </c>
      <c r="H5" s="20">
        <v>1.8E-3</v>
      </c>
      <c r="I5" s="20">
        <v>0.31929999999999997</v>
      </c>
      <c r="J5" s="66">
        <v>0</v>
      </c>
      <c r="K5" s="32"/>
      <c r="L5" s="3"/>
      <c r="M5" s="77">
        <f>SUM(D5:I5)</f>
        <v>1</v>
      </c>
      <c r="N5" s="19">
        <f>SUM(D5:L5)</f>
        <v>1</v>
      </c>
    </row>
    <row r="6" spans="1:14">
      <c r="A6" s="45"/>
      <c r="B6" s="43" t="s">
        <v>39</v>
      </c>
      <c r="C6" s="25"/>
      <c r="D6" s="20">
        <v>0.9194</v>
      </c>
      <c r="E6" s="3"/>
      <c r="F6" s="30"/>
      <c r="G6" s="20">
        <v>7.8100000000000003E-2</v>
      </c>
      <c r="H6" s="20">
        <v>2.5000000000000001E-3</v>
      </c>
      <c r="I6" s="66">
        <v>0</v>
      </c>
      <c r="J6" s="66">
        <v>0</v>
      </c>
      <c r="K6" s="32"/>
      <c r="L6" s="3"/>
      <c r="M6" s="77">
        <f>SUM(D6:H6)</f>
        <v>1</v>
      </c>
      <c r="N6" s="19">
        <f>SUM(D6:L6)</f>
        <v>1</v>
      </c>
    </row>
    <row r="7" spans="1:14">
      <c r="A7" s="46"/>
      <c r="B7" s="43" t="s">
        <v>36</v>
      </c>
      <c r="C7" s="25"/>
      <c r="D7" s="20">
        <v>0.2</v>
      </c>
      <c r="E7" s="35">
        <v>0.2</v>
      </c>
      <c r="F7" s="35">
        <v>0.15</v>
      </c>
      <c r="G7" s="20">
        <v>0.15</v>
      </c>
      <c r="H7" s="20">
        <v>0.05</v>
      </c>
      <c r="I7" s="20">
        <v>0.1</v>
      </c>
      <c r="J7" s="20">
        <v>0.1</v>
      </c>
      <c r="K7" s="20">
        <v>0.05</v>
      </c>
      <c r="L7" s="3"/>
      <c r="M7" s="77">
        <f>SUM(D7:K7)</f>
        <v>1</v>
      </c>
      <c r="N7" s="19">
        <f>SUM(D7:L7)</f>
        <v>1</v>
      </c>
    </row>
    <row r="8" spans="1:14" ht="33" customHeight="1">
      <c r="A8" s="79" t="s">
        <v>57</v>
      </c>
      <c r="B8" s="4" t="s">
        <v>4</v>
      </c>
      <c r="C8" s="5">
        <v>47600</v>
      </c>
      <c r="D8" s="5"/>
      <c r="E8" s="5"/>
      <c r="F8" s="5"/>
      <c r="G8" s="5"/>
      <c r="H8" s="5"/>
      <c r="I8" s="5"/>
      <c r="J8" s="5"/>
      <c r="K8" s="5"/>
      <c r="L8" s="5">
        <f>(C8)</f>
        <v>47600</v>
      </c>
      <c r="M8" s="13">
        <f>(L8)</f>
        <v>47600</v>
      </c>
    </row>
    <row r="9" spans="1:14" ht="23.25" customHeight="1">
      <c r="A9" s="47" t="s">
        <v>56</v>
      </c>
      <c r="B9" s="78" t="s">
        <v>55</v>
      </c>
      <c r="C9" s="5">
        <v>16850</v>
      </c>
      <c r="D9" s="5"/>
      <c r="E9" s="5"/>
      <c r="F9" s="5">
        <v>5450</v>
      </c>
      <c r="G9" s="5"/>
      <c r="H9" s="5"/>
      <c r="I9" s="5"/>
      <c r="J9" s="5"/>
      <c r="K9" s="5"/>
      <c r="L9" s="5">
        <f>SUM(C9-F9)</f>
        <v>11400</v>
      </c>
      <c r="M9" s="13">
        <f>SUM(F9+L9)</f>
        <v>16850</v>
      </c>
    </row>
    <row r="10" spans="1:14" ht="12.75" customHeight="1">
      <c r="A10" s="47" t="s">
        <v>59</v>
      </c>
      <c r="B10" s="6" t="s">
        <v>26</v>
      </c>
      <c r="C10" s="5" t="s">
        <v>50</v>
      </c>
      <c r="D10" s="5"/>
      <c r="E10" s="5"/>
      <c r="F10" s="5"/>
      <c r="G10" s="5"/>
      <c r="H10" s="5"/>
      <c r="I10" s="5"/>
      <c r="J10" s="5"/>
      <c r="K10" s="5"/>
      <c r="L10" s="5"/>
      <c r="M10" s="13"/>
    </row>
    <row r="11" spans="1:14" s="23" customFormat="1" ht="21" customHeight="1">
      <c r="A11" s="48" t="s">
        <v>60</v>
      </c>
      <c r="B11" s="27" t="s">
        <v>35</v>
      </c>
      <c r="C11" s="21">
        <v>62700</v>
      </c>
      <c r="D11" s="21">
        <f>SUM(C11-K11)*D4</f>
        <v>28812.421760000001</v>
      </c>
      <c r="F11" s="22"/>
      <c r="G11" s="21">
        <f>SUM(C11-K11)*G4</f>
        <v>2447.8670400000001</v>
      </c>
      <c r="H11" s="21">
        <f>SUM(C11-K11)*H4</f>
        <v>81.055199999999999</v>
      </c>
      <c r="I11" s="21">
        <f>SUM(C11-K11)*I4</f>
        <v>14703.413280000001</v>
      </c>
      <c r="J11" s="21">
        <f>SUM(C11-K11)*J4</f>
        <v>7992.0427200000004</v>
      </c>
      <c r="K11" s="31">
        <v>8663.2000000000007</v>
      </c>
      <c r="L11" s="33"/>
      <c r="M11" s="21">
        <f>SUM(D11:K11)</f>
        <v>62700</v>
      </c>
    </row>
    <row r="12" spans="1:14" s="23" customFormat="1" ht="21" customHeight="1">
      <c r="A12" s="48" t="s">
        <v>60</v>
      </c>
      <c r="B12" s="27" t="s">
        <v>49</v>
      </c>
      <c r="C12" s="21">
        <v>24500</v>
      </c>
      <c r="D12" s="21"/>
      <c r="E12" s="22">
        <f>SUM(C12-L12)</f>
        <v>21025.200000000001</v>
      </c>
      <c r="F12" s="22"/>
      <c r="G12" s="21"/>
      <c r="H12" s="21"/>
      <c r="I12" s="21"/>
      <c r="J12" s="21"/>
      <c r="K12" s="31"/>
      <c r="L12" s="33">
        <v>3474.8</v>
      </c>
      <c r="M12" s="21">
        <f>SUM(E12+L12)</f>
        <v>24500</v>
      </c>
    </row>
    <row r="13" spans="1:14" s="23" customFormat="1" ht="23.25" customHeight="1">
      <c r="A13" s="48" t="s">
        <v>60</v>
      </c>
      <c r="B13" s="27" t="s">
        <v>58</v>
      </c>
      <c r="C13" s="21">
        <v>11700</v>
      </c>
      <c r="D13" s="21">
        <f>SUM((C13-K13)*D4)</f>
        <v>1599.6</v>
      </c>
      <c r="E13" s="22"/>
      <c r="F13" s="22"/>
      <c r="G13" s="21">
        <f>SUM((C13-K13)*G4)</f>
        <v>135.9</v>
      </c>
      <c r="H13" s="21">
        <f>SUM((C13-K13)*H4)</f>
        <v>4.5</v>
      </c>
      <c r="I13" s="21">
        <f>SUM((C13-K13)*I4)</f>
        <v>816.30000000000007</v>
      </c>
      <c r="J13" s="21">
        <f>SUM((C13-K13)*J4)</f>
        <v>443.7</v>
      </c>
      <c r="K13" s="31">
        <v>8700</v>
      </c>
      <c r="L13" s="33"/>
      <c r="M13" s="21">
        <f>SUM(D13:K13)</f>
        <v>11700</v>
      </c>
    </row>
    <row r="14" spans="1:14" s="23" customFormat="1" ht="11.25" customHeight="1">
      <c r="A14" s="49" t="s">
        <v>60</v>
      </c>
      <c r="B14" s="8" t="s">
        <v>45</v>
      </c>
      <c r="C14" s="21">
        <v>2300</v>
      </c>
      <c r="D14" s="57"/>
      <c r="E14" s="22"/>
      <c r="F14" s="22"/>
      <c r="G14" s="21">
        <f>(C14)</f>
        <v>2300</v>
      </c>
      <c r="H14" s="57"/>
      <c r="I14" s="57"/>
      <c r="J14" s="57"/>
      <c r="K14" s="57"/>
      <c r="L14" s="33"/>
      <c r="M14" s="21">
        <f>(C14)</f>
        <v>2300</v>
      </c>
      <c r="N14" s="54"/>
    </row>
    <row r="15" spans="1:14" s="24" customFormat="1" ht="11.25" customHeight="1">
      <c r="A15" s="49" t="s">
        <v>60</v>
      </c>
      <c r="B15" s="8" t="s">
        <v>46</v>
      </c>
      <c r="C15" s="13">
        <v>6700</v>
      </c>
      <c r="D15" s="17"/>
      <c r="E15" s="17"/>
      <c r="F15" s="17"/>
      <c r="G15" s="13">
        <f>(C15)</f>
        <v>6700</v>
      </c>
      <c r="H15" s="17"/>
      <c r="I15" s="17"/>
      <c r="J15" s="17"/>
      <c r="K15" s="17"/>
      <c r="L15" s="17"/>
      <c r="M15" s="13">
        <f>(C15)</f>
        <v>6700</v>
      </c>
    </row>
    <row r="16" spans="1:14" ht="11.25" customHeight="1">
      <c r="A16" s="47" t="s">
        <v>61</v>
      </c>
      <c r="B16" s="4" t="s">
        <v>5</v>
      </c>
      <c r="C16" s="17">
        <v>1100</v>
      </c>
      <c r="D16" s="17"/>
      <c r="E16" s="17"/>
      <c r="F16" s="17"/>
      <c r="G16" s="17"/>
      <c r="H16" s="5"/>
      <c r="I16" s="5"/>
      <c r="J16" s="5"/>
      <c r="K16" s="5"/>
      <c r="L16" s="5">
        <f>(C16)</f>
        <v>1100</v>
      </c>
      <c r="M16" s="13">
        <f>(C16)</f>
        <v>1100</v>
      </c>
    </row>
    <row r="17" spans="1:14">
      <c r="A17" s="47" t="s">
        <v>61</v>
      </c>
      <c r="B17" s="4" t="s">
        <v>6</v>
      </c>
      <c r="C17" s="17">
        <v>400</v>
      </c>
      <c r="D17" s="5"/>
      <c r="E17" s="5"/>
      <c r="F17" s="5"/>
      <c r="G17" s="5"/>
      <c r="H17" s="5"/>
      <c r="I17" s="5"/>
      <c r="J17" s="5"/>
      <c r="K17" s="5"/>
      <c r="L17" s="5">
        <f>(C17)</f>
        <v>400</v>
      </c>
      <c r="M17" s="13">
        <f>(C17)</f>
        <v>400</v>
      </c>
    </row>
    <row r="18" spans="1:14" ht="11.25" customHeight="1">
      <c r="A18" s="47" t="s">
        <v>62</v>
      </c>
      <c r="B18" s="26" t="s">
        <v>7</v>
      </c>
      <c r="C18" s="13">
        <v>4500</v>
      </c>
      <c r="D18" s="13">
        <f>SUM(C18*D3)</f>
        <v>2324.6999999999998</v>
      </c>
      <c r="E18" s="58"/>
      <c r="F18" s="58"/>
      <c r="G18" s="13">
        <f>SUM(C18*G3)</f>
        <v>197.55</v>
      </c>
      <c r="H18" s="13">
        <f>SUM(C18*H3)</f>
        <v>6.75</v>
      </c>
      <c r="I18" s="13">
        <f>SUM(C18*I3)</f>
        <v>1186.2</v>
      </c>
      <c r="J18" s="13">
        <f>SUM(C18*J3)</f>
        <v>644.85</v>
      </c>
      <c r="K18" s="13">
        <f>SUM(C18*K3)</f>
        <v>139.94999999999999</v>
      </c>
      <c r="L18" s="58"/>
      <c r="M18" s="13">
        <f>SUM(D18:K18)</f>
        <v>4500</v>
      </c>
    </row>
    <row r="19" spans="1:14" ht="11.25" customHeight="1">
      <c r="A19" s="47" t="s">
        <v>63</v>
      </c>
      <c r="B19" s="26" t="s">
        <v>33</v>
      </c>
      <c r="C19" s="13">
        <v>13000</v>
      </c>
      <c r="D19" s="21">
        <f>SUM(C19-F19-L19)*D5</f>
        <v>3504.48</v>
      </c>
      <c r="E19" s="58"/>
      <c r="F19" s="13">
        <v>3500</v>
      </c>
      <c r="G19" s="21">
        <f>SUM(C19-F19-L19)*G5</f>
        <v>297.36</v>
      </c>
      <c r="H19" s="21">
        <f>SUM(C19-F19-L19)*H5</f>
        <v>10.08</v>
      </c>
      <c r="I19" s="21">
        <f>SUM(C19-F19-L19)*I5</f>
        <v>1788.08</v>
      </c>
      <c r="J19" s="57"/>
      <c r="K19" s="57"/>
      <c r="L19" s="13">
        <v>3900</v>
      </c>
      <c r="M19" s="13">
        <f>SUM(D19:L19)</f>
        <v>13000</v>
      </c>
    </row>
    <row r="20" spans="1:14" ht="11.25" customHeight="1">
      <c r="A20" s="47" t="s">
        <v>64</v>
      </c>
      <c r="B20" s="4" t="s">
        <v>9</v>
      </c>
      <c r="C20" s="58">
        <v>500</v>
      </c>
      <c r="D20" s="58"/>
      <c r="E20" s="58"/>
      <c r="F20" s="58">
        <v>400</v>
      </c>
      <c r="G20" s="58"/>
      <c r="H20" s="58"/>
      <c r="I20" s="58"/>
      <c r="J20" s="58"/>
      <c r="K20" s="58"/>
      <c r="L20" s="5">
        <v>100</v>
      </c>
      <c r="M20" s="13">
        <f>SUM(F20+L20)</f>
        <v>500</v>
      </c>
      <c r="N20" s="18"/>
    </row>
    <row r="21" spans="1:14" ht="10.5" customHeight="1">
      <c r="A21" s="47" t="s">
        <v>65</v>
      </c>
      <c r="B21" s="4" t="s">
        <v>8</v>
      </c>
      <c r="C21" s="5">
        <v>1000</v>
      </c>
      <c r="D21" s="5"/>
      <c r="E21" s="5"/>
      <c r="F21" s="5"/>
      <c r="G21" s="5"/>
      <c r="H21" s="5"/>
      <c r="I21" s="5"/>
      <c r="J21" s="5"/>
      <c r="K21" s="5"/>
      <c r="L21" s="5">
        <f t="shared" ref="L21:L26" si="0">(C21)</f>
        <v>1000</v>
      </c>
      <c r="M21" s="13">
        <f t="shared" ref="M21:M26" si="1">(C21)</f>
        <v>1000</v>
      </c>
    </row>
    <row r="22" spans="1:14" ht="10.5" customHeight="1">
      <c r="A22" s="47" t="s">
        <v>66</v>
      </c>
      <c r="B22" s="4" t="s">
        <v>10</v>
      </c>
      <c r="C22" s="5">
        <v>300</v>
      </c>
      <c r="D22" s="5"/>
      <c r="E22" s="5"/>
      <c r="F22" s="5"/>
      <c r="G22" s="5"/>
      <c r="H22" s="5"/>
      <c r="I22" s="5"/>
      <c r="J22" s="5"/>
      <c r="K22" s="5"/>
      <c r="L22" s="5">
        <f t="shared" si="0"/>
        <v>300</v>
      </c>
      <c r="M22" s="13">
        <f t="shared" si="1"/>
        <v>300</v>
      </c>
    </row>
    <row r="23" spans="1:14" ht="11.25" customHeight="1">
      <c r="A23" s="47" t="s">
        <v>66</v>
      </c>
      <c r="B23" s="4" t="s">
        <v>11</v>
      </c>
      <c r="C23" s="17">
        <v>600</v>
      </c>
      <c r="D23" s="5"/>
      <c r="E23" s="5"/>
      <c r="F23" s="5"/>
      <c r="G23" s="5"/>
      <c r="H23" s="5"/>
      <c r="I23" s="5"/>
      <c r="J23" s="5"/>
      <c r="K23" s="5"/>
      <c r="L23" s="5">
        <f t="shared" si="0"/>
        <v>600</v>
      </c>
      <c r="M23" s="13">
        <f t="shared" si="1"/>
        <v>600</v>
      </c>
    </row>
    <row r="24" spans="1:14" ht="11.25" customHeight="1">
      <c r="A24" s="47" t="s">
        <v>66</v>
      </c>
      <c r="B24" s="4" t="s">
        <v>12</v>
      </c>
      <c r="C24" s="17">
        <v>500</v>
      </c>
      <c r="D24" s="5"/>
      <c r="E24" s="5"/>
      <c r="F24" s="5"/>
      <c r="G24" s="5"/>
      <c r="H24" s="5"/>
      <c r="I24" s="5"/>
      <c r="J24" s="5"/>
      <c r="K24" s="5"/>
      <c r="L24" s="5">
        <f t="shared" si="0"/>
        <v>500</v>
      </c>
      <c r="M24" s="13">
        <f t="shared" si="1"/>
        <v>500</v>
      </c>
    </row>
    <row r="25" spans="1:14" ht="11.25" customHeight="1">
      <c r="A25" s="47" t="s">
        <v>67</v>
      </c>
      <c r="B25" s="4" t="s">
        <v>13</v>
      </c>
      <c r="C25" s="17">
        <v>100</v>
      </c>
      <c r="D25" s="5"/>
      <c r="E25" s="5"/>
      <c r="F25" s="5"/>
      <c r="G25" s="5"/>
      <c r="H25" s="5"/>
      <c r="I25" s="5"/>
      <c r="J25" s="5"/>
      <c r="K25" s="5"/>
      <c r="L25" s="5">
        <f t="shared" si="0"/>
        <v>100</v>
      </c>
      <c r="M25" s="13">
        <f t="shared" si="1"/>
        <v>100</v>
      </c>
    </row>
    <row r="26" spans="1:14" ht="11.25" customHeight="1">
      <c r="A26" s="47" t="s">
        <v>68</v>
      </c>
      <c r="B26" s="7" t="s">
        <v>47</v>
      </c>
      <c r="C26" s="17">
        <v>10000</v>
      </c>
      <c r="D26" s="5"/>
      <c r="E26" s="5"/>
      <c r="F26" s="5"/>
      <c r="G26" s="5"/>
      <c r="H26" s="5"/>
      <c r="I26" s="5"/>
      <c r="J26" s="5"/>
      <c r="K26" s="5"/>
      <c r="L26" s="5">
        <f t="shared" si="0"/>
        <v>10000</v>
      </c>
      <c r="M26" s="13">
        <f t="shared" si="1"/>
        <v>10000</v>
      </c>
    </row>
    <row r="27" spans="1:14" ht="11.25" customHeight="1">
      <c r="A27" s="47"/>
      <c r="B27" s="6" t="s">
        <v>15</v>
      </c>
      <c r="C27" s="5">
        <v>7079.39</v>
      </c>
      <c r="D27" s="5"/>
      <c r="E27" s="5"/>
      <c r="F27" s="5">
        <v>6329.39</v>
      </c>
      <c r="G27" s="5"/>
      <c r="H27" s="5"/>
      <c r="I27" s="5"/>
      <c r="J27" s="5"/>
      <c r="K27" s="5"/>
      <c r="L27" s="5">
        <v>750</v>
      </c>
      <c r="M27" s="13">
        <f>SUM(F27+L27)</f>
        <v>7079.39</v>
      </c>
    </row>
    <row r="28" spans="1:14" ht="11.25" customHeight="1">
      <c r="A28" s="47"/>
      <c r="B28" s="26" t="s">
        <v>16</v>
      </c>
      <c r="C28" s="13">
        <v>318.3</v>
      </c>
      <c r="D28" s="13">
        <f>(C28*D3)</f>
        <v>164.43377999999998</v>
      </c>
      <c r="E28" s="58"/>
      <c r="F28" s="58"/>
      <c r="G28" s="13">
        <f>SUM(C28*G3)</f>
        <v>13.973370000000001</v>
      </c>
      <c r="H28" s="13">
        <f>SUM(C28*H3)</f>
        <v>0.47745000000000004</v>
      </c>
      <c r="I28" s="13">
        <f>SUM(C28*I3)</f>
        <v>83.903880000000001</v>
      </c>
      <c r="J28" s="13">
        <f>SUM(C28*J3)</f>
        <v>45.612390000000005</v>
      </c>
      <c r="K28" s="13">
        <f>SUM(C28*K3)</f>
        <v>9.8991299999999995</v>
      </c>
      <c r="L28" s="58"/>
      <c r="M28" s="13">
        <f>SUM(D28:K28)</f>
        <v>318.3</v>
      </c>
    </row>
    <row r="29" spans="1:14" ht="11.25" customHeight="1">
      <c r="A29" s="47"/>
      <c r="B29" s="4" t="s">
        <v>17</v>
      </c>
      <c r="C29" s="58">
        <v>288.8</v>
      </c>
      <c r="D29" s="58"/>
      <c r="E29" s="58"/>
      <c r="F29" s="58">
        <v>288.79000000000002</v>
      </c>
      <c r="G29" s="58"/>
      <c r="H29" s="58"/>
      <c r="I29" s="58"/>
      <c r="J29" s="58"/>
      <c r="K29" s="58"/>
      <c r="L29" s="58">
        <v>0.01</v>
      </c>
      <c r="M29" s="13">
        <f>SUM(F29+L29)</f>
        <v>288.8</v>
      </c>
    </row>
    <row r="30" spans="1:14" ht="11.25" customHeight="1">
      <c r="A30" s="47"/>
      <c r="B30" s="8" t="s">
        <v>18</v>
      </c>
      <c r="C30" s="13">
        <v>8.08</v>
      </c>
      <c r="D30" s="13">
        <f>SUM(C30*D3)</f>
        <v>4.1741279999999996</v>
      </c>
      <c r="E30" s="58"/>
      <c r="F30" s="58"/>
      <c r="G30" s="13">
        <f>SUM(C30*G3)</f>
        <v>0.35471200000000003</v>
      </c>
      <c r="H30" s="13">
        <f>SUM(C30*H3)</f>
        <v>1.2120000000000001E-2</v>
      </c>
      <c r="I30" s="13">
        <f>SUM(C30*I3)</f>
        <v>2.1298880000000002</v>
      </c>
      <c r="J30" s="13">
        <f>SUM(C30*J3)</f>
        <v>1.157864</v>
      </c>
      <c r="K30" s="13">
        <f>SUM(C30*K3)</f>
        <v>0.25128800000000001</v>
      </c>
      <c r="L30" s="58"/>
      <c r="M30" s="13">
        <f>SUM(D30:K30)</f>
        <v>8.08</v>
      </c>
    </row>
    <row r="31" spans="1:14" ht="11.25" customHeight="1">
      <c r="A31" s="47"/>
      <c r="B31" s="8" t="s">
        <v>19</v>
      </c>
      <c r="C31" s="13">
        <v>972.85</v>
      </c>
      <c r="D31" s="13">
        <f>SUM(C31*D3)</f>
        <v>502.57430999999997</v>
      </c>
      <c r="E31" s="58"/>
      <c r="F31" s="58"/>
      <c r="G31" s="13">
        <f>SUM(C31*G3)</f>
        <v>42.708114999999999</v>
      </c>
      <c r="H31" s="13">
        <f>SUM(C31*H3)</f>
        <v>1.4592750000000001</v>
      </c>
      <c r="I31" s="13">
        <f>SUM(C31*I3)</f>
        <v>256.44326000000001</v>
      </c>
      <c r="J31" s="13">
        <f>SUM(C31*J3)</f>
        <v>139.40940500000002</v>
      </c>
      <c r="K31" s="13">
        <f>SUM(C31*K3)</f>
        <v>30.255635000000002</v>
      </c>
      <c r="L31" s="58"/>
      <c r="M31" s="13">
        <f>SUM(D31:K31)</f>
        <v>972.85</v>
      </c>
    </row>
    <row r="32" spans="1:14" ht="11.25" customHeight="1">
      <c r="A32" s="47"/>
      <c r="B32" s="34" t="s">
        <v>20</v>
      </c>
      <c r="C32" s="67">
        <f t="shared" ref="C32:L32" si="2">SUM(C8:C31)</f>
        <v>213017.41999999998</v>
      </c>
      <c r="D32" s="67">
        <f t="shared" si="2"/>
        <v>36912.383977999998</v>
      </c>
      <c r="E32" s="67">
        <f t="shared" si="2"/>
        <v>21025.200000000001</v>
      </c>
      <c r="F32" s="67">
        <f t="shared" si="2"/>
        <v>15968.18</v>
      </c>
      <c r="G32" s="67">
        <f t="shared" si="2"/>
        <v>12135.713237</v>
      </c>
      <c r="H32" s="67">
        <f t="shared" si="2"/>
        <v>104.334045</v>
      </c>
      <c r="I32" s="67">
        <f t="shared" si="2"/>
        <v>18836.470308000004</v>
      </c>
      <c r="J32" s="67">
        <f t="shared" si="2"/>
        <v>9266.7723790000018</v>
      </c>
      <c r="K32" s="67">
        <f t="shared" si="2"/>
        <v>17543.556053000004</v>
      </c>
      <c r="L32" s="67">
        <f t="shared" si="2"/>
        <v>81224.81</v>
      </c>
      <c r="M32" s="67">
        <f>SUM(D32:L32)</f>
        <v>213017.42</v>
      </c>
    </row>
    <row r="33" spans="1:14" ht="11.25" customHeight="1">
      <c r="A33" s="47"/>
      <c r="B33" s="4" t="s">
        <v>28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4"/>
      <c r="N33" s="18"/>
    </row>
    <row r="34" spans="1:14" ht="11.25" customHeight="1">
      <c r="A34" s="47" t="s">
        <v>69</v>
      </c>
      <c r="B34" s="4" t="s">
        <v>25</v>
      </c>
      <c r="C34" s="5">
        <v>200</v>
      </c>
      <c r="D34" s="5"/>
      <c r="E34" s="5"/>
      <c r="F34" s="5"/>
      <c r="G34" s="5"/>
      <c r="H34" s="5"/>
      <c r="I34" s="5"/>
      <c r="J34" s="5"/>
      <c r="K34" s="5"/>
      <c r="L34" s="5">
        <v>200</v>
      </c>
      <c r="M34" s="13">
        <f>(C34)</f>
        <v>200</v>
      </c>
    </row>
    <row r="35" spans="1:14" ht="11.25" customHeight="1">
      <c r="A35" s="47" t="s">
        <v>70</v>
      </c>
      <c r="B35" s="4" t="s">
        <v>24</v>
      </c>
      <c r="C35" s="5">
        <v>1000</v>
      </c>
      <c r="D35" s="5"/>
      <c r="E35" s="5"/>
      <c r="F35" s="5"/>
      <c r="G35" s="5"/>
      <c r="H35" s="5"/>
      <c r="I35" s="5"/>
      <c r="J35" s="5"/>
      <c r="K35" s="5"/>
      <c r="L35" s="5">
        <v>1000</v>
      </c>
      <c r="M35" s="13">
        <f>(C35)</f>
        <v>1000</v>
      </c>
    </row>
    <row r="36" spans="1:14" ht="11.25" customHeight="1">
      <c r="A36" s="47" t="s">
        <v>71</v>
      </c>
      <c r="B36" s="4" t="s">
        <v>27</v>
      </c>
      <c r="C36" s="5">
        <v>2300</v>
      </c>
      <c r="D36" s="5"/>
      <c r="E36" s="5"/>
      <c r="F36" s="5"/>
      <c r="G36" s="5">
        <v>2300</v>
      </c>
      <c r="H36" s="5"/>
      <c r="I36" s="5"/>
      <c r="J36" s="5"/>
      <c r="K36" s="5"/>
      <c r="L36" s="5"/>
      <c r="M36" s="13"/>
    </row>
    <row r="37" spans="1:14" ht="11.25" customHeight="1">
      <c r="A37" s="47" t="s">
        <v>71</v>
      </c>
      <c r="B37" s="4" t="s">
        <v>29</v>
      </c>
      <c r="C37" s="5">
        <v>6700</v>
      </c>
      <c r="D37" s="5"/>
      <c r="E37" s="5"/>
      <c r="F37" s="5"/>
      <c r="G37" s="5">
        <f>(C37)</f>
        <v>6700</v>
      </c>
      <c r="H37" s="5"/>
      <c r="I37" s="5"/>
      <c r="J37" s="5"/>
      <c r="K37" s="5"/>
      <c r="L37" s="5"/>
      <c r="M37" s="13"/>
    </row>
    <row r="38" spans="1:14" ht="11.25" customHeight="1">
      <c r="A38" s="47"/>
      <c r="B38" s="34" t="s">
        <v>20</v>
      </c>
      <c r="C38" s="62">
        <f>SUM(C32-C33-C34-C35-C36-C37)</f>
        <v>202817.41999999998</v>
      </c>
      <c r="D38" s="62">
        <f>(D32)</f>
        <v>36912.383977999998</v>
      </c>
      <c r="E38" s="62">
        <f>(E32)</f>
        <v>21025.200000000001</v>
      </c>
      <c r="F38" s="62">
        <f>(F32)</f>
        <v>15968.18</v>
      </c>
      <c r="G38" s="62">
        <f>SUM(G32-G36-G37)</f>
        <v>3135.7132369999999</v>
      </c>
      <c r="H38" s="62">
        <f>(H32)</f>
        <v>104.334045</v>
      </c>
      <c r="I38" s="62">
        <f>(I32)</f>
        <v>18836.470308000004</v>
      </c>
      <c r="J38" s="62">
        <f>(J32)</f>
        <v>9266.7723790000018</v>
      </c>
      <c r="K38" s="62">
        <f>(K32)</f>
        <v>17543.556053000004</v>
      </c>
      <c r="L38" s="62">
        <f>SUM(L32-L33-L34-L35)</f>
        <v>80024.81</v>
      </c>
      <c r="M38" s="62">
        <f>SUM(D38:L38)</f>
        <v>202817.42</v>
      </c>
    </row>
    <row r="39" spans="1:14" ht="11.25" customHeight="1">
      <c r="A39" s="47"/>
      <c r="B39" s="4" t="s">
        <v>21</v>
      </c>
      <c r="C39" s="59"/>
      <c r="D39" s="58">
        <f>SUM(L38*D7)</f>
        <v>16004.962</v>
      </c>
      <c r="E39" s="58">
        <f>SUM(L38*E7)</f>
        <v>16004.962</v>
      </c>
      <c r="F39" s="58">
        <f>SUM(L38*F7)</f>
        <v>12003.7215</v>
      </c>
      <c r="G39" s="58">
        <f>SUM(L38*G7)</f>
        <v>12003.7215</v>
      </c>
      <c r="H39" s="58">
        <f>SUM(L38*H7)</f>
        <v>4001.2404999999999</v>
      </c>
      <c r="I39" s="58">
        <f>SUM(L38*I7)</f>
        <v>8002.4809999999998</v>
      </c>
      <c r="J39" s="58">
        <f>SUM(L38*J7)</f>
        <v>8002.4809999999998</v>
      </c>
      <c r="K39" s="58">
        <f>SUM(L38*K7)</f>
        <v>4001.2404999999999</v>
      </c>
      <c r="L39" s="58"/>
      <c r="M39" s="13">
        <f>SUM(D39:K39)</f>
        <v>80024.81</v>
      </c>
    </row>
    <row r="40" spans="1:14" ht="11.25" customHeight="1">
      <c r="A40" s="47"/>
      <c r="B40" s="1" t="s">
        <v>20</v>
      </c>
      <c r="C40" s="59"/>
      <c r="D40" s="67">
        <f t="shared" ref="D40:K40" si="3">SUM(D38:D39)</f>
        <v>52917.345977999998</v>
      </c>
      <c r="E40" s="67">
        <f t="shared" si="3"/>
        <v>37030.161999999997</v>
      </c>
      <c r="F40" s="67">
        <f t="shared" si="3"/>
        <v>27971.9015</v>
      </c>
      <c r="G40" s="67">
        <f t="shared" si="3"/>
        <v>15139.434737</v>
      </c>
      <c r="H40" s="67">
        <f t="shared" si="3"/>
        <v>4105.5745449999995</v>
      </c>
      <c r="I40" s="67">
        <f t="shared" si="3"/>
        <v>26838.951308000003</v>
      </c>
      <c r="J40" s="67">
        <f t="shared" si="3"/>
        <v>17269.253379000002</v>
      </c>
      <c r="K40" s="67">
        <f t="shared" si="3"/>
        <v>21544.796553000004</v>
      </c>
      <c r="L40" s="58"/>
      <c r="M40" s="13"/>
    </row>
    <row r="41" spans="1:14" ht="11.25" customHeight="1">
      <c r="A41" s="47"/>
      <c r="B41" s="16" t="s">
        <v>37</v>
      </c>
      <c r="C41" s="63"/>
      <c r="D41" s="28">
        <f>SUM(J41*D5)</f>
        <v>5403.5493822891003</v>
      </c>
      <c r="E41" s="58"/>
      <c r="F41" s="58"/>
      <c r="G41" s="28">
        <f>SUM(J41*G5)</f>
        <v>458.49867721245005</v>
      </c>
      <c r="H41" s="28">
        <f>SUM(J41*H5)</f>
        <v>15.542328041100001</v>
      </c>
      <c r="I41" s="28">
        <f>SUM(J41*I5)</f>
        <v>2757.0363019573501</v>
      </c>
      <c r="J41" s="28">
        <f>SUM(J40*K46)</f>
        <v>8634.6266895000008</v>
      </c>
      <c r="K41" s="59"/>
      <c r="L41" s="58"/>
      <c r="M41" s="13">
        <f>SUM(D41:J41)</f>
        <v>17269.253379000002</v>
      </c>
    </row>
    <row r="42" spans="1:14" ht="11.25" customHeight="1">
      <c r="A42" s="47"/>
      <c r="B42" s="1" t="s">
        <v>20</v>
      </c>
      <c r="C42" s="59"/>
      <c r="D42" s="67">
        <f>SUM(D40:D41)</f>
        <v>58320.895360289098</v>
      </c>
      <c r="E42" s="67"/>
      <c r="F42" s="67"/>
      <c r="G42" s="67">
        <f>SUM(G40:G41)</f>
        <v>15597.93341421245</v>
      </c>
      <c r="H42" s="67">
        <f>SUM(H40:H41)</f>
        <v>4121.1168730410991</v>
      </c>
      <c r="I42" s="67">
        <f>SUM(I40:I41)</f>
        <v>29595.987609957352</v>
      </c>
      <c r="J42" s="67">
        <f>(J41)</f>
        <v>8634.6266895000008</v>
      </c>
      <c r="K42" s="58"/>
      <c r="L42" s="58"/>
      <c r="M42" s="13"/>
    </row>
    <row r="43" spans="1:14" s="10" customFormat="1" ht="11.25" customHeight="1">
      <c r="A43" s="47"/>
      <c r="B43" s="16" t="s">
        <v>38</v>
      </c>
      <c r="C43" s="63"/>
      <c r="D43" s="63">
        <f>SUM(I43*D6)</f>
        <v>13605.275504297395</v>
      </c>
      <c r="E43" s="59"/>
      <c r="F43" s="59"/>
      <c r="G43" s="63">
        <f>SUM(I43*G6)</f>
        <v>1155.7233161688346</v>
      </c>
      <c r="H43" s="63">
        <f>SUM(I43*H6)</f>
        <v>36.994984512446692</v>
      </c>
      <c r="I43" s="63">
        <f>SUM(I42*K48)</f>
        <v>14797.993804978676</v>
      </c>
      <c r="J43" s="58"/>
      <c r="K43" s="58"/>
      <c r="L43" s="58"/>
      <c r="M43" s="13">
        <f>SUM(D43:I43)</f>
        <v>29595.987609957352</v>
      </c>
    </row>
    <row r="44" spans="1:14" ht="11.25" customHeight="1">
      <c r="A44" s="47"/>
      <c r="B44" s="1" t="s">
        <v>20</v>
      </c>
      <c r="C44" s="58"/>
      <c r="D44" s="67">
        <f>SUM(D42:D43)</f>
        <v>71926.170864586486</v>
      </c>
      <c r="E44" s="67">
        <f>(E40)</f>
        <v>37030.161999999997</v>
      </c>
      <c r="F44" s="67">
        <f>(F40)</f>
        <v>27971.9015</v>
      </c>
      <c r="G44" s="67">
        <f>SUM(G42:G43)</f>
        <v>16753.656730381284</v>
      </c>
      <c r="H44" s="67">
        <f>SUM(H42:H43)</f>
        <v>4158.1118575535456</v>
      </c>
      <c r="I44" s="67">
        <f>(I43)</f>
        <v>14797.993804978676</v>
      </c>
      <c r="J44" s="59">
        <f>(J42)</f>
        <v>8634.6266895000008</v>
      </c>
      <c r="K44" s="59">
        <f>(K40)</f>
        <v>21544.796553000004</v>
      </c>
      <c r="L44" s="59"/>
      <c r="M44" s="14">
        <f>SUM(D44:K44)</f>
        <v>202817.41999999995</v>
      </c>
    </row>
    <row r="45" spans="1:14" s="12" customFormat="1" ht="11.25" customHeight="1">
      <c r="A45" s="47"/>
      <c r="B45" s="11" t="s">
        <v>22</v>
      </c>
      <c r="C45" s="14">
        <f>SUM(C38:C44)</f>
        <v>202817.41999999998</v>
      </c>
      <c r="D45" s="14">
        <f>SUM(D44:D44)</f>
        <v>71926.170864586486</v>
      </c>
      <c r="E45" s="14">
        <f>SUM(E44:E44)</f>
        <v>37030.161999999997</v>
      </c>
      <c r="F45" s="14">
        <f>SUM(F44:F44)</f>
        <v>27971.9015</v>
      </c>
      <c r="G45" s="14">
        <f>(G44)</f>
        <v>16753.656730381284</v>
      </c>
      <c r="H45" s="14">
        <f>(H44)</f>
        <v>4158.1118575535456</v>
      </c>
      <c r="I45" s="14">
        <f>(I44)</f>
        <v>14797.993804978676</v>
      </c>
      <c r="J45" s="14">
        <f>(J44)</f>
        <v>8634.6266895000008</v>
      </c>
      <c r="K45" s="14">
        <f>(K44)</f>
        <v>21544.796553000004</v>
      </c>
      <c r="L45" s="14"/>
      <c r="M45" s="14">
        <f>SUM(D45:K45)</f>
        <v>202817.41999999995</v>
      </c>
    </row>
    <row r="46" spans="1:14">
      <c r="A46" s="65"/>
      <c r="C46" s="60"/>
      <c r="D46" s="60"/>
      <c r="E46" s="60"/>
      <c r="F46" s="60"/>
      <c r="G46" s="37" t="s">
        <v>51</v>
      </c>
      <c r="H46" s="38"/>
      <c r="I46" s="38"/>
      <c r="J46" s="39"/>
      <c r="K46" s="36">
        <v>0.5</v>
      </c>
      <c r="L46" s="60"/>
      <c r="M46" s="61"/>
    </row>
    <row r="47" spans="1:14">
      <c r="A47" s="64"/>
      <c r="C47" s="18"/>
      <c r="D47" s="18"/>
      <c r="E47" s="18"/>
      <c r="F47" s="18"/>
      <c r="G47" s="40" t="s">
        <v>40</v>
      </c>
      <c r="H47" s="38"/>
      <c r="I47" s="38"/>
      <c r="J47" s="55"/>
      <c r="K47" s="41">
        <f>SUM(J40*K46)</f>
        <v>8634.6266895000008</v>
      </c>
      <c r="L47" s="18"/>
    </row>
    <row r="48" spans="1:14">
      <c r="C48" s="73"/>
      <c r="E48" s="73"/>
      <c r="G48" s="70" t="s">
        <v>52</v>
      </c>
      <c r="H48" s="71"/>
      <c r="I48" s="71"/>
      <c r="J48" s="71"/>
      <c r="K48" s="72">
        <v>0.5</v>
      </c>
    </row>
    <row r="49" spans="3:11">
      <c r="C49" s="68"/>
      <c r="E49" s="68"/>
      <c r="G49" s="40" t="s">
        <v>40</v>
      </c>
      <c r="H49" s="71"/>
      <c r="I49" s="71"/>
      <c r="J49" s="71"/>
      <c r="K49" s="28">
        <f>SUM(I42*K48)</f>
        <v>14797.993804978676</v>
      </c>
    </row>
    <row r="50" spans="3:11">
      <c r="C50" s="68"/>
      <c r="E50" s="68"/>
      <c r="G50" s="61"/>
      <c r="H50" s="61"/>
      <c r="I50" s="61"/>
      <c r="J50" s="61"/>
      <c r="K50" s="74"/>
    </row>
    <row r="51" spans="3:11">
      <c r="C51" s="69"/>
      <c r="E51" s="69"/>
      <c r="G51" s="75"/>
      <c r="H51" s="73"/>
      <c r="I51" s="73"/>
      <c r="J51" s="73"/>
      <c r="K51" s="76"/>
    </row>
    <row r="54" spans="3:11">
      <c r="G54" s="10"/>
      <c r="H54" s="10"/>
      <c r="I54" s="10"/>
      <c r="J54" s="10"/>
      <c r="K54" s="10"/>
    </row>
    <row r="55" spans="3:11">
      <c r="G55" s="10"/>
      <c r="H55" s="10"/>
      <c r="I55" s="10"/>
      <c r="J55" s="10"/>
      <c r="K55" s="10"/>
    </row>
    <row r="58" spans="3:11">
      <c r="G58" s="10"/>
      <c r="H58" s="10"/>
      <c r="I58" s="10"/>
      <c r="J58" s="10"/>
      <c r="K58" s="10"/>
    </row>
    <row r="59" spans="3:11">
      <c r="G59" s="10"/>
      <c r="H59" s="10"/>
      <c r="I59" s="10"/>
      <c r="J59" s="10"/>
      <c r="K59" s="10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6" orientation="landscape" r:id="rId1"/>
  <headerFooter>
    <oddHeader>&amp;C&amp;"Arial,Fett"&amp;12Verteilung des Gesamt-Aufwandes&amp;R&amp;"Arial,Fett"&amp;12Anlage 2</oddHeader>
    <oddFooter>&amp;RStand 05.11.2013</oddFooter>
  </headerFooter>
  <ignoredErrors>
    <ignoredError sqref="G38:G43 M45:M49 M28:M32 M12 H41:I45 D41 D43" formula="1"/>
    <ignoredError sqref="M5:M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BAB</vt:lpstr>
      <vt:lpstr>BAB!Druckbereich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bauhof1</dc:creator>
  <cp:lastModifiedBy>bauhof1</cp:lastModifiedBy>
  <cp:lastPrinted>2013-11-06T08:53:04Z</cp:lastPrinted>
  <dcterms:created xsi:type="dcterms:W3CDTF">2009-10-15T07:56:32Z</dcterms:created>
  <dcterms:modified xsi:type="dcterms:W3CDTF">2013-11-06T08:53:06Z</dcterms:modified>
</cp:coreProperties>
</file>